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070"/>
  </bookViews>
  <sheets>
    <sheet name="TPL" sheetId="2" r:id="rId1"/>
  </sheets>
  <externalReferences>
    <externalReference r:id="rId2"/>
  </externalReferences>
  <definedNames>
    <definedName name="_xlnm.Print_Area" localSheetId="0">TPL!$B$1:$L$43</definedName>
  </definedNames>
  <calcPr calcId="125725"/>
</workbook>
</file>

<file path=xl/calcChain.xml><?xml version="1.0" encoding="utf-8"?>
<calcChain xmlns="http://schemas.openxmlformats.org/spreadsheetml/2006/main">
  <c r="J41" i="2"/>
  <c r="I41"/>
  <c r="J37"/>
  <c r="J35"/>
  <c r="I26"/>
  <c r="I27"/>
  <c r="I28"/>
  <c r="I29"/>
  <c r="I30"/>
  <c r="I31"/>
  <c r="I32"/>
  <c r="J26"/>
  <c r="J27"/>
  <c r="J28"/>
  <c r="J29"/>
  <c r="J30"/>
  <c r="J31"/>
  <c r="J32"/>
  <c r="J25"/>
  <c r="J22"/>
  <c r="I13"/>
  <c r="J13"/>
  <c r="I14"/>
  <c r="J14"/>
  <c r="I15"/>
  <c r="J15"/>
  <c r="I16"/>
  <c r="J16"/>
  <c r="I17"/>
  <c r="J17"/>
  <c r="I18"/>
  <c r="J18"/>
  <c r="I19"/>
  <c r="J19"/>
  <c r="J12"/>
  <c r="K41"/>
  <c r="G35"/>
  <c r="F35"/>
  <c r="E35"/>
  <c r="D35"/>
  <c r="J33"/>
  <c r="I33"/>
  <c r="L32"/>
  <c r="H32"/>
  <c r="H30"/>
  <c r="H28"/>
  <c r="H26"/>
  <c r="H25"/>
  <c r="I25" s="1"/>
  <c r="L22"/>
  <c r="K22"/>
  <c r="G22"/>
  <c r="G37" s="1"/>
  <c r="F22"/>
  <c r="F37" s="1"/>
  <c r="E22"/>
  <c r="E37" s="1"/>
  <c r="D22"/>
  <c r="D37" s="1"/>
  <c r="J20"/>
  <c r="I20"/>
  <c r="H12"/>
  <c r="H22" s="1"/>
  <c r="H35" l="1"/>
  <c r="H37" s="1"/>
  <c r="K25"/>
  <c r="K26"/>
  <c r="L41"/>
  <c r="I12"/>
  <c r="I22" s="1"/>
  <c r="L35"/>
  <c r="L37" s="1"/>
  <c r="I35" l="1"/>
  <c r="K35"/>
  <c r="K37" s="1"/>
  <c r="I37" l="1"/>
</calcChain>
</file>

<file path=xl/comments1.xml><?xml version="1.0" encoding="utf-8"?>
<comments xmlns="http://schemas.openxmlformats.org/spreadsheetml/2006/main">
  <authors>
    <author>Tim Lam</author>
  </authors>
  <commentList>
    <comment ref="H12" authorId="0">
      <text>
        <r>
          <rPr>
            <b/>
            <sz val="8"/>
            <color indexed="81"/>
            <rFont val="Tahoma"/>
            <family val="2"/>
          </rPr>
          <t>Tim Lam:</t>
        </r>
        <r>
          <rPr>
            <sz val="8"/>
            <color indexed="81"/>
            <rFont val="Tahoma"/>
            <family val="2"/>
          </rPr>
          <t xml:space="preserve">
adjusted all reduction here for now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Tim Lam:</t>
        </r>
        <r>
          <rPr>
            <sz val="8"/>
            <color indexed="81"/>
            <rFont val="Tahoma"/>
            <family val="2"/>
          </rPr>
          <t xml:space="preserve">
adjusted all reduction here for now</t>
        </r>
      </text>
    </comment>
  </commentList>
</comments>
</file>

<file path=xl/sharedStrings.xml><?xml version="1.0" encoding="utf-8"?>
<sst xmlns="http://schemas.openxmlformats.org/spreadsheetml/2006/main" count="53" uniqueCount="40">
  <si>
    <t>Program Summary By Expenditure Category</t>
  </si>
  <si>
    <t>(in $000s)</t>
  </si>
  <si>
    <t>Category of Expense</t>
  </si>
  <si>
    <t>Actual</t>
  </si>
  <si>
    <t>Budget</t>
  </si>
  <si>
    <t>Approved</t>
  </si>
  <si>
    <t>2010 Approved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</si>
  <si>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</si>
  <si>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</si>
  <si>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</si>
  <si>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</si>
  <si>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</si>
  <si>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</si>
  <si>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</si>
  <si>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</si>
  <si>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</si>
  <si>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</si>
  <si>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</si>
  <si>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</si>
  <si>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</si>
  <si>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</si>
  <si>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</si>
  <si>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</si>
  <si>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</si>
  <si>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</si>
  <si>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</si>
  <si>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</si>
  <si>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</si>
  <si>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 xml:space="preserve"> </t>
  </si>
  <si>
    <t>TOTAL REVENUE</t>
  </si>
  <si>
    <t>TOTAL NET EXPENDITURES</t>
  </si>
  <si>
    <t>APPROVED POSITIONS</t>
  </si>
  <si>
    <t>2010</t>
  </si>
  <si>
    <t>2011</t>
  </si>
  <si>
    <t>2011 Change from</t>
  </si>
  <si>
    <t>2012</t>
  </si>
  <si>
    <t>2013</t>
  </si>
  <si>
    <t xml:space="preserve">Budget </t>
  </si>
  <si>
    <t>Required Adjustments</t>
  </si>
  <si>
    <t>Toronto Public Library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</si>
</sst>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5" formatCode="0.0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mmmm\ d&quot;, &quot;yyyy;@"/>
    <numFmt numFmtId="172" formatCode="_-* #,##0.0_-;\-* #,##0.0_-;_-* \-??_-;_-@_-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71" fontId="2" fillId="0" borderId="0"/>
  </cellStyleXfs>
  <cellXfs count="106">
    <xf numFmtId="0" fontId="0" fillId="0" borderId="0" xfId="0"/>
    <xf numFmtId="1" fontId="6" fillId="0" borderId="0" xfId="2" applyNumberFormat="1" applyFont="1" applyFill="1" applyBorder="1" applyAlignment="1" applyProtection="1"/>
    <xf numFmtId="166" fontId="7" fillId="0" borderId="0" xfId="2" applyNumberFormat="1" applyFont="1" applyFill="1" applyBorder="1" applyAlignment="1" applyProtection="1">
      <alignment horizontal="center"/>
    </xf>
    <xf numFmtId="167" fontId="7" fillId="0" borderId="5" xfId="2" applyNumberFormat="1" applyFont="1" applyFill="1" applyBorder="1" applyProtection="1"/>
    <xf numFmtId="167" fontId="7" fillId="0" borderId="6" xfId="2" applyNumberFormat="1" applyFont="1" applyFill="1" applyBorder="1" applyProtection="1"/>
    <xf numFmtId="167" fontId="4" fillId="0" borderId="0" xfId="2" applyNumberFormat="1" applyFont="1" applyFill="1" applyBorder="1" applyProtection="1"/>
    <xf numFmtId="167" fontId="4" fillId="0" borderId="6" xfId="2" applyNumberFormat="1" applyFont="1" applyFill="1" applyBorder="1" applyProtection="1"/>
    <xf numFmtId="169" fontId="4" fillId="0" borderId="0" xfId="2" applyNumberFormat="1" applyFont="1" applyFill="1" applyBorder="1" applyProtection="1"/>
    <xf numFmtId="167" fontId="7" fillId="0" borderId="5" xfId="2" applyNumberFormat="1" applyFont="1" applyFill="1" applyBorder="1" applyAlignment="1" applyProtection="1">
      <alignment vertical="center"/>
    </xf>
    <xf numFmtId="167" fontId="7" fillId="0" borderId="6" xfId="2" applyNumberFormat="1" applyFont="1" applyFill="1" applyBorder="1" applyAlignment="1" applyProtection="1">
      <alignment vertical="center"/>
    </xf>
    <xf numFmtId="169" fontId="4" fillId="0" borderId="0" xfId="2" applyNumberFormat="1" applyFont="1" applyFill="1" applyBorder="1" applyAlignment="1" applyProtection="1">
      <alignment vertical="center"/>
    </xf>
    <xf numFmtId="167" fontId="7" fillId="0" borderId="5" xfId="2" applyNumberFormat="1" applyFont="1" applyFill="1" applyBorder="1" applyAlignment="1" applyProtection="1">
      <alignment vertical="top"/>
    </xf>
    <xf numFmtId="167" fontId="7" fillId="0" borderId="6" xfId="2" applyNumberFormat="1" applyFont="1" applyFill="1" applyBorder="1" applyAlignment="1" applyProtection="1">
      <alignment vertical="top"/>
    </xf>
    <xf numFmtId="169" fontId="4" fillId="0" borderId="0" xfId="2" applyNumberFormat="1" applyFont="1" applyFill="1" applyBorder="1" applyAlignment="1" applyProtection="1">
      <alignment vertical="top"/>
    </xf>
    <xf numFmtId="167" fontId="7" fillId="0" borderId="15" xfId="2" applyNumberFormat="1" applyFont="1" applyFill="1" applyBorder="1" applyProtection="1"/>
    <xf numFmtId="167" fontId="7" fillId="0" borderId="2" xfId="2" applyNumberFormat="1" applyFont="1" applyFill="1" applyBorder="1" applyProtection="1"/>
    <xf numFmtId="167" fontId="7" fillId="0" borderId="6" xfId="2" applyNumberFormat="1" applyFont="1" applyFill="1" applyBorder="1" applyAlignment="1" applyProtection="1"/>
    <xf numFmtId="167" fontId="4" fillId="0" borderId="6" xfId="2" applyNumberFormat="1" applyFont="1" applyFill="1" applyBorder="1" applyAlignment="1" applyProtection="1">
      <alignment vertical="center"/>
    </xf>
    <xf numFmtId="167" fontId="7" fillId="0" borderId="14" xfId="2" applyNumberFormat="1" applyFont="1" applyFill="1" applyBorder="1" applyProtection="1"/>
    <xf numFmtId="167" fontId="4" fillId="0" borderId="15" xfId="2" applyNumberFormat="1" applyFont="1" applyFill="1" applyBorder="1" applyProtection="1"/>
    <xf numFmtId="171" fontId="3" fillId="0" borderId="0" xfId="2" applyNumberFormat="1" applyFont="1" applyBorder="1" applyAlignment="1">
      <alignment horizontal="center"/>
    </xf>
    <xf numFmtId="171" fontId="4" fillId="0" borderId="0" xfId="3" applyFont="1"/>
    <xf numFmtId="171" fontId="3" fillId="0" borderId="0" xfId="2" applyNumberFormat="1" applyFont="1" applyFill="1" applyBorder="1" applyAlignment="1" applyProtection="1">
      <alignment horizontal="center"/>
    </xf>
    <xf numFmtId="171" fontId="5" fillId="0" borderId="0" xfId="2" applyNumberFormat="1" applyFont="1" applyFill="1" applyAlignment="1" applyProtection="1">
      <alignment horizontal="center"/>
    </xf>
    <xf numFmtId="171" fontId="4" fillId="0" borderId="1" xfId="2" applyNumberFormat="1" applyFont="1" applyFill="1" applyBorder="1" applyProtection="1"/>
    <xf numFmtId="172" fontId="4" fillId="0" borderId="1" xfId="1" applyNumberFormat="1" applyFont="1" applyFill="1" applyBorder="1" applyAlignment="1" applyProtection="1"/>
    <xf numFmtId="171" fontId="4" fillId="0" borderId="0" xfId="2" applyNumberFormat="1" applyFont="1" applyFill="1" applyBorder="1" applyProtection="1"/>
    <xf numFmtId="171" fontId="7" fillId="0" borderId="0" xfId="2" applyNumberFormat="1" applyFont="1" applyFill="1" applyBorder="1" applyProtection="1"/>
    <xf numFmtId="171" fontId="7" fillId="0" borderId="18" xfId="2" applyNumberFormat="1" applyFont="1" applyFill="1" applyBorder="1" applyProtection="1"/>
    <xf numFmtId="171" fontId="7" fillId="2" borderId="3" xfId="2" applyNumberFormat="1" applyFont="1" applyFill="1" applyBorder="1" applyAlignment="1" applyProtection="1">
      <alignment horizontal="left"/>
    </xf>
    <xf numFmtId="172" fontId="7" fillId="2" borderId="3" xfId="1" applyNumberFormat="1" applyFont="1" applyFill="1" applyBorder="1" applyAlignment="1" applyProtection="1"/>
    <xf numFmtId="172" fontId="7" fillId="0" borderId="19" xfId="1" applyNumberFormat="1" applyFont="1" applyFill="1" applyBorder="1" applyAlignment="1" applyProtection="1"/>
    <xf numFmtId="171" fontId="7" fillId="0" borderId="19" xfId="2" applyNumberFormat="1" applyFont="1" applyFill="1" applyBorder="1" applyProtection="1"/>
    <xf numFmtId="166" fontId="7" fillId="0" borderId="20" xfId="2" applyNumberFormat="1" applyFont="1" applyFill="1" applyBorder="1" applyAlignment="1" applyProtection="1">
      <alignment horizontal="center"/>
    </xf>
    <xf numFmtId="171" fontId="7" fillId="0" borderId="20" xfId="2" applyNumberFormat="1" applyFont="1" applyFill="1" applyBorder="1" applyAlignment="1" applyProtection="1">
      <alignment horizontal="center"/>
    </xf>
    <xf numFmtId="166" fontId="7" fillId="0" borderId="21" xfId="2" applyNumberFormat="1" applyFont="1" applyFill="1" applyBorder="1" applyAlignment="1" applyProtection="1">
      <alignment horizontal="center"/>
    </xf>
    <xf numFmtId="171" fontId="7" fillId="0" borderId="21" xfId="2" applyNumberFormat="1" applyFont="1" applyFill="1" applyBorder="1" applyAlignment="1" applyProtection="1">
      <alignment horizontal="center"/>
    </xf>
    <xf numFmtId="171" fontId="7" fillId="0" borderId="0" xfId="2" applyNumberFormat="1" applyFont="1" applyFill="1" applyBorder="1" applyAlignment="1" applyProtection="1">
      <alignment horizontal="center"/>
    </xf>
    <xf numFmtId="171" fontId="7" fillId="0" borderId="22" xfId="2" applyNumberFormat="1" applyFont="1" applyFill="1" applyBorder="1" applyAlignment="1" applyProtection="1">
      <alignment horizontal="center"/>
    </xf>
    <xf numFmtId="171" fontId="7" fillId="0" borderId="23" xfId="2" applyNumberFormat="1" applyFont="1" applyFill="1" applyBorder="1" applyAlignment="1" applyProtection="1">
      <alignment horizontal="center"/>
    </xf>
    <xf numFmtId="171" fontId="7" fillId="0" borderId="22" xfId="2" applyNumberFormat="1" applyFont="1" applyFill="1" applyBorder="1" applyAlignment="1" applyProtection="1">
      <alignment horizontal="center" vertical="center"/>
    </xf>
    <xf numFmtId="171" fontId="7" fillId="2" borderId="7" xfId="2" applyNumberFormat="1" applyFont="1" applyFill="1" applyBorder="1" applyAlignment="1" applyProtection="1">
      <alignment horizontal="center" vertical="center"/>
    </xf>
    <xf numFmtId="172" fontId="7" fillId="2" borderId="7" xfId="1" applyNumberFormat="1" applyFont="1" applyFill="1" applyBorder="1" applyAlignment="1" applyProtection="1">
      <alignment horizontal="center" vertical="center"/>
    </xf>
    <xf numFmtId="171" fontId="7" fillId="0" borderId="23" xfId="2" applyNumberFormat="1" applyFont="1" applyFill="1" applyBorder="1" applyAlignment="1" applyProtection="1">
      <alignment horizontal="center" vertical="center"/>
    </xf>
    <xf numFmtId="171" fontId="7" fillId="0" borderId="0" xfId="2" applyNumberFormat="1" applyFont="1" applyFill="1" applyBorder="1" applyAlignment="1" applyProtection="1">
      <alignment horizontal="center" vertical="center"/>
    </xf>
    <xf numFmtId="167" fontId="4" fillId="0" borderId="20" xfId="2" applyNumberFormat="1" applyFont="1" applyFill="1" applyBorder="1" applyAlignment="1" applyProtection="1">
      <alignment horizontal="center"/>
    </xf>
    <xf numFmtId="167" fontId="4" fillId="2" borderId="10" xfId="2" applyNumberFormat="1" applyFont="1" applyFill="1" applyBorder="1" applyAlignment="1" applyProtection="1">
      <alignment horizontal="center"/>
    </xf>
    <xf numFmtId="167" fontId="4" fillId="2" borderId="0" xfId="1" applyNumberFormat="1" applyFont="1" applyFill="1" applyBorder="1" applyAlignment="1" applyProtection="1">
      <alignment horizontal="center"/>
    </xf>
    <xf numFmtId="168" fontId="4" fillId="0" borderId="21" xfId="1" applyNumberFormat="1" applyFont="1" applyFill="1" applyBorder="1" applyAlignment="1" applyProtection="1">
      <alignment horizontal="center"/>
    </xf>
    <xf numFmtId="167" fontId="4" fillId="0" borderId="21" xfId="2" applyNumberFormat="1" applyFont="1" applyFill="1" applyBorder="1" applyAlignment="1" applyProtection="1">
      <alignment horizontal="center"/>
    </xf>
    <xf numFmtId="169" fontId="4" fillId="0" borderId="20" xfId="2" applyNumberFormat="1" applyFont="1" applyFill="1" applyBorder="1" applyAlignment="1" applyProtection="1">
      <alignment horizontal="center"/>
    </xf>
    <xf numFmtId="169" fontId="4" fillId="2" borderId="10" xfId="2" applyNumberFormat="1" applyFont="1" applyFill="1" applyBorder="1" applyAlignment="1" applyProtection="1">
      <alignment horizontal="center"/>
    </xf>
    <xf numFmtId="170" fontId="4" fillId="2" borderId="0" xfId="1" applyNumberFormat="1" applyFont="1" applyFill="1" applyBorder="1" applyAlignment="1" applyProtection="1">
      <alignment horizontal="center"/>
    </xf>
    <xf numFmtId="169" fontId="4" fillId="0" borderId="21" xfId="2" applyNumberFormat="1" applyFont="1" applyFill="1" applyBorder="1" applyAlignment="1" applyProtection="1">
      <alignment horizontal="center"/>
    </xf>
    <xf numFmtId="168" fontId="4" fillId="0" borderId="26" xfId="1" applyNumberFormat="1" applyFont="1" applyFill="1" applyBorder="1" applyAlignment="1" applyProtection="1">
      <alignment horizontal="center"/>
    </xf>
    <xf numFmtId="169" fontId="4" fillId="0" borderId="29" xfId="2" applyNumberFormat="1" applyFont="1" applyFill="1" applyBorder="1" applyAlignment="1" applyProtection="1">
      <alignment horizontal="center"/>
    </xf>
    <xf numFmtId="169" fontId="4" fillId="2" borderId="1" xfId="2" applyNumberFormat="1" applyFont="1" applyFill="1" applyBorder="1" applyAlignment="1" applyProtection="1">
      <alignment horizontal="center"/>
    </xf>
    <xf numFmtId="168" fontId="4" fillId="0" borderId="30" xfId="1" applyNumberFormat="1" applyFont="1" applyFill="1" applyBorder="1" applyAlignment="1" applyProtection="1">
      <alignment horizontal="center"/>
    </xf>
    <xf numFmtId="169" fontId="4" fillId="0" borderId="30" xfId="2" applyNumberFormat="1" applyFont="1" applyFill="1" applyBorder="1" applyAlignment="1" applyProtection="1">
      <alignment horizontal="center"/>
    </xf>
    <xf numFmtId="169" fontId="4" fillId="0" borderId="20" xfId="2" applyNumberFormat="1" applyFont="1" applyFill="1" applyBorder="1" applyAlignment="1" applyProtection="1">
      <alignment horizontal="center" vertical="center"/>
    </xf>
    <xf numFmtId="169" fontId="4" fillId="2" borderId="17" xfId="2" applyNumberFormat="1" applyFont="1" applyFill="1" applyBorder="1" applyAlignment="1" applyProtection="1">
      <alignment horizontal="center"/>
    </xf>
    <xf numFmtId="170" fontId="4" fillId="2" borderId="1" xfId="1" applyNumberFormat="1" applyFont="1" applyFill="1" applyBorder="1" applyAlignment="1" applyProtection="1">
      <alignment horizontal="center"/>
    </xf>
    <xf numFmtId="165" fontId="4" fillId="0" borderId="0" xfId="3" applyNumberFormat="1" applyFont="1" applyFill="1"/>
    <xf numFmtId="171" fontId="4" fillId="0" borderId="0" xfId="3" applyFont="1" applyFill="1"/>
    <xf numFmtId="169" fontId="4" fillId="0" borderId="20" xfId="2" applyNumberFormat="1" applyFont="1" applyFill="1" applyBorder="1" applyAlignment="1" applyProtection="1">
      <alignment horizontal="right"/>
    </xf>
    <xf numFmtId="169" fontId="4" fillId="2" borderId="10" xfId="2" applyNumberFormat="1" applyFont="1" applyFill="1" applyBorder="1" applyAlignment="1" applyProtection="1">
      <alignment horizontal="right"/>
    </xf>
    <xf numFmtId="170" fontId="4" fillId="2" borderId="0" xfId="1" applyNumberFormat="1" applyFont="1" applyFill="1" applyBorder="1" applyAlignment="1" applyProtection="1">
      <alignment horizontal="right"/>
    </xf>
    <xf numFmtId="169" fontId="4" fillId="0" borderId="21" xfId="2" applyNumberFormat="1" applyFont="1" applyFill="1" applyBorder="1" applyAlignment="1" applyProtection="1">
      <alignment horizontal="right"/>
    </xf>
    <xf numFmtId="168" fontId="4" fillId="0" borderId="21" xfId="1" applyNumberFormat="1" applyFont="1" applyFill="1" applyBorder="1" applyAlignment="1" applyProtection="1">
      <alignment horizontal="right"/>
    </xf>
    <xf numFmtId="169" fontId="4" fillId="0" borderId="24" xfId="2" applyNumberFormat="1" applyFont="1" applyFill="1" applyBorder="1" applyAlignment="1" applyProtection="1">
      <alignment horizontal="right"/>
    </xf>
    <xf numFmtId="169" fontId="4" fillId="2" borderId="25" xfId="2" applyNumberFormat="1" applyFont="1" applyFill="1" applyBorder="1" applyAlignment="1" applyProtection="1">
      <alignment horizontal="right"/>
    </xf>
    <xf numFmtId="170" fontId="4" fillId="2" borderId="11" xfId="1" applyNumberFormat="1" applyFont="1" applyFill="1" applyBorder="1" applyAlignment="1" applyProtection="1">
      <alignment horizontal="right"/>
    </xf>
    <xf numFmtId="168" fontId="4" fillId="0" borderId="26" xfId="1" applyNumberFormat="1" applyFont="1" applyFill="1" applyBorder="1" applyAlignment="1" applyProtection="1">
      <alignment horizontal="right"/>
    </xf>
    <xf numFmtId="169" fontId="4" fillId="0" borderId="26" xfId="2" applyNumberFormat="1" applyFont="1" applyFill="1" applyBorder="1" applyAlignment="1" applyProtection="1">
      <alignment horizontal="right"/>
    </xf>
    <xf numFmtId="169" fontId="4" fillId="0" borderId="22" xfId="2" applyNumberFormat="1" applyFont="1" applyFill="1" applyBorder="1" applyAlignment="1" applyProtection="1">
      <alignment horizontal="right" vertical="center"/>
    </xf>
    <xf numFmtId="169" fontId="4" fillId="2" borderId="27" xfId="2" applyNumberFormat="1" applyFont="1" applyFill="1" applyBorder="1" applyAlignment="1" applyProtection="1">
      <alignment horizontal="right"/>
    </xf>
    <xf numFmtId="170" fontId="4" fillId="2" borderId="28" xfId="1" applyNumberFormat="1" applyFont="1" applyFill="1" applyBorder="1" applyAlignment="1" applyProtection="1">
      <alignment horizontal="right"/>
    </xf>
    <xf numFmtId="169" fontId="4" fillId="0" borderId="23" xfId="2" applyNumberFormat="1" applyFont="1" applyFill="1" applyBorder="1" applyAlignment="1" applyProtection="1">
      <alignment horizontal="right" vertical="center"/>
    </xf>
    <xf numFmtId="169" fontId="4" fillId="2" borderId="24" xfId="2" applyNumberFormat="1" applyFont="1" applyFill="1" applyBorder="1" applyAlignment="1" applyProtection="1">
      <alignment horizontal="right"/>
    </xf>
    <xf numFmtId="170" fontId="4" fillId="2" borderId="12" xfId="1" applyNumberFormat="1" applyFont="1" applyFill="1" applyBorder="1" applyAlignment="1" applyProtection="1">
      <alignment horizontal="right"/>
    </xf>
    <xf numFmtId="169" fontId="7" fillId="2" borderId="22" xfId="2" applyNumberFormat="1" applyFont="1" applyFill="1" applyBorder="1" applyAlignment="1" applyProtection="1">
      <alignment horizontal="right"/>
    </xf>
    <xf numFmtId="170" fontId="7" fillId="2" borderId="28" xfId="1" applyNumberFormat="1" applyFont="1" applyFill="1" applyBorder="1" applyAlignment="1" applyProtection="1">
      <alignment horizontal="right"/>
    </xf>
    <xf numFmtId="168" fontId="4" fillId="0" borderId="23" xfId="1" applyNumberFormat="1" applyFont="1" applyFill="1" applyBorder="1" applyAlignment="1" applyProtection="1">
      <alignment horizontal="right" vertical="center"/>
    </xf>
    <xf numFmtId="169" fontId="4" fillId="0" borderId="20" xfId="2" applyNumberFormat="1" applyFont="1" applyFill="1" applyBorder="1" applyAlignment="1" applyProtection="1">
      <alignment horizontal="right" vertical="center"/>
    </xf>
    <xf numFmtId="169" fontId="4" fillId="2" borderId="20" xfId="2" applyNumberFormat="1" applyFont="1" applyFill="1" applyBorder="1" applyAlignment="1" applyProtection="1">
      <alignment horizontal="right"/>
    </xf>
    <xf numFmtId="169" fontId="4" fillId="0" borderId="20" xfId="2" applyNumberFormat="1" applyFont="1" applyFill="1" applyBorder="1" applyAlignment="1" applyProtection="1">
      <alignment horizontal="right" vertical="top"/>
    </xf>
    <xf numFmtId="169" fontId="4" fillId="2" borderId="10" xfId="2" applyNumberFormat="1" applyFont="1" applyFill="1" applyBorder="1" applyAlignment="1" applyProtection="1">
      <alignment horizontal="right" vertical="top"/>
    </xf>
    <xf numFmtId="170" fontId="4" fillId="2" borderId="13" xfId="1" applyNumberFormat="1" applyFont="1" applyFill="1" applyBorder="1" applyAlignment="1" applyProtection="1">
      <alignment horizontal="right" vertical="top"/>
    </xf>
    <xf numFmtId="168" fontId="4" fillId="0" borderId="21" xfId="1" applyNumberFormat="1" applyFont="1" applyFill="1" applyBorder="1" applyAlignment="1" applyProtection="1">
      <alignment horizontal="right" vertical="top"/>
    </xf>
    <xf numFmtId="169" fontId="4" fillId="0" borderId="21" xfId="2" applyNumberFormat="1" applyFont="1" applyFill="1" applyBorder="1" applyAlignment="1" applyProtection="1">
      <alignment horizontal="right" vertical="top"/>
    </xf>
    <xf numFmtId="170" fontId="4" fillId="2" borderId="16" xfId="1" applyNumberFormat="1" applyFont="1" applyFill="1" applyBorder="1" applyAlignment="1" applyProtection="1">
      <alignment horizontal="center"/>
    </xf>
    <xf numFmtId="169" fontId="7" fillId="2" borderId="10" xfId="2" applyNumberFormat="1" applyFont="1" applyFill="1" applyBorder="1" applyAlignment="1" applyProtection="1">
      <alignment horizontal="center"/>
    </xf>
    <xf numFmtId="170" fontId="7" fillId="2" borderId="0" xfId="1" applyNumberFormat="1" applyFont="1" applyFill="1" applyBorder="1" applyAlignment="1" applyProtection="1">
      <alignment horizontal="center"/>
    </xf>
    <xf numFmtId="1" fontId="5" fillId="0" borderId="0" xfId="2" applyNumberFormat="1" applyFont="1" applyFill="1" applyBorder="1" applyAlignment="1" applyProtection="1">
      <alignment horizontal="center"/>
    </xf>
    <xf numFmtId="171" fontId="3" fillId="0" borderId="0" xfId="2" applyNumberFormat="1" applyFont="1" applyBorder="1" applyAlignment="1">
      <alignment horizontal="center"/>
    </xf>
    <xf numFmtId="171" fontId="5" fillId="0" borderId="0" xfId="2" applyNumberFormat="1" applyFont="1" applyFill="1" applyBorder="1" applyAlignment="1" applyProtection="1">
      <alignment horizontal="center"/>
    </xf>
    <xf numFmtId="171" fontId="7" fillId="0" borderId="0" xfId="2" applyNumberFormat="1" applyFont="1" applyFill="1" applyBorder="1" applyAlignment="1" applyProtection="1">
      <alignment horizontal="center"/>
    </xf>
    <xf numFmtId="166" fontId="7" fillId="2" borderId="0" xfId="2" applyNumberFormat="1" applyFont="1" applyFill="1" applyBorder="1" applyAlignment="1" applyProtection="1">
      <alignment horizontal="center"/>
    </xf>
    <xf numFmtId="171" fontId="7" fillId="2" borderId="0" xfId="2" applyNumberFormat="1" applyFont="1" applyFill="1" applyBorder="1" applyAlignment="1" applyProtection="1">
      <alignment horizontal="center"/>
      <protection locked="0"/>
    </xf>
    <xf numFmtId="171" fontId="7" fillId="2" borderId="7" xfId="2" applyNumberFormat="1" applyFont="1" applyFill="1" applyBorder="1" applyAlignment="1" applyProtection="1">
      <alignment horizontal="center"/>
      <protection locked="0"/>
    </xf>
    <xf numFmtId="171" fontId="7" fillId="0" borderId="2" xfId="2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4">
    <cellStyle name="Comma" xfId="1" builtinId="3"/>
    <cellStyle name="Excel Built-in Normal" xf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addata\fad-shared\it1\FIN\DRAFT\User%20Folder\TLam\TPL\2011\Operating\Analyst%20Note\Public%20Book\TPL-2011%20Approved%20Oper%20(May%203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rt I-2011 Rec' Budget"/>
      <sheetName val="Appendix A - 2010 Rec'd Base "/>
      <sheetName val="2011 Outlook"/>
      <sheetName val="2011 Target"/>
      <sheetName val="Approval $"/>
      <sheetName val="Part III -2011 Rec'd Base"/>
      <sheetName val="Staff Complement (2)"/>
      <sheetName val="2011 Recomm Service Changes"/>
      <sheetName val="Part V - Revised Reduction"/>
      <sheetName val="Part V-Reduction to meet target"/>
      <sheetName val="Library Materials"/>
      <sheetName val="2011 Operating Impact"/>
      <sheetName val="Appx 1  2010 Variance Review"/>
      <sheetName val="Table 4 2011 Rec Base Bud BC"/>
      <sheetName val="Appx 2- Expenditures"/>
      <sheetName val="Table 3 2010 Service Change"/>
      <sheetName val="App E - Corp Reserves"/>
      <sheetName val="Program Specific Reserve 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Table 6 New  Enhanced"/>
      <sheetName val="Reduction - Draft 2"/>
      <sheetName val="Not used =&gt;"/>
      <sheetName val="Sheet2"/>
    </sheetNames>
    <sheetDataSet>
      <sheetData sheetId="0"/>
      <sheetData sheetId="1">
        <row r="20">
          <cell r="O20">
            <v>13</v>
          </cell>
          <cell r="P20">
            <v>-13</v>
          </cell>
        </row>
        <row r="21">
          <cell r="O21">
            <v>44</v>
          </cell>
          <cell r="P21">
            <v>-44</v>
          </cell>
        </row>
        <row r="22">
          <cell r="O22">
            <v>500</v>
          </cell>
        </row>
        <row r="23">
          <cell r="O23">
            <v>47</v>
          </cell>
        </row>
        <row r="24">
          <cell r="O24">
            <v>66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43"/>
  <sheetViews>
    <sheetView tabSelected="1" topLeftCell="A16" zoomScaleNormal="100" workbookViewId="0">
      <selection activeCell="I41" sqref="I41"/>
    </sheetView>
  </sheetViews>
  <sheetFormatPr defaultRowHeight="12.75"/>
  <cols>
    <col min="1" max="1" width="5.140625" style="21" customWidth="1"/>
    <col min="2" max="2" width="3" style="21" customWidth="1"/>
    <col min="3" max="3" width="30.140625" style="21" customWidth="1"/>
    <col min="4" max="6" width="10.28515625" style="21" customWidth="1"/>
    <col min="7" max="7" width="10.28515625" style="63" customWidth="1"/>
    <col min="8" max="8" width="13.42578125" style="63" customWidth="1"/>
    <col min="9" max="9" width="10.28515625" style="21" customWidth="1"/>
    <col min="10" max="10" width="9.140625" style="21"/>
    <col min="11" max="12" width="10.28515625" style="63" customWidth="1"/>
    <col min="13" max="13" width="3.85546875" style="21" customWidth="1"/>
    <col min="14" max="16384" width="9.140625" style="21"/>
  </cols>
  <sheetData>
    <row r="1" spans="2:13" ht="20.25"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20"/>
    </row>
    <row r="2" spans="2:13" ht="20.25">
      <c r="B2" s="93" t="s">
        <v>39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1"/>
    </row>
    <row r="3" spans="2:13" ht="20.25">
      <c r="B3" s="95" t="s">
        <v>0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22"/>
    </row>
    <row r="4" spans="2:13" ht="15.75">
      <c r="B4" s="96" t="s">
        <v>1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23"/>
    </row>
    <row r="5" spans="2:13" ht="13.5" thickBot="1">
      <c r="B5" s="24"/>
      <c r="C5" s="24"/>
      <c r="D5" s="24"/>
      <c r="E5" s="24"/>
      <c r="F5" s="24"/>
      <c r="G5" s="24"/>
      <c r="H5" s="24"/>
      <c r="I5" s="24"/>
      <c r="J5" s="25"/>
      <c r="K5" s="25"/>
      <c r="L5" s="24"/>
      <c r="M5" s="26"/>
    </row>
    <row r="6" spans="2:13">
      <c r="B6" s="100" t="s">
        <v>2</v>
      </c>
      <c r="C6" s="101"/>
      <c r="D6" s="28"/>
      <c r="E6" s="28"/>
      <c r="F6" s="28"/>
      <c r="G6" s="28"/>
      <c r="H6" s="28"/>
      <c r="I6" s="29"/>
      <c r="J6" s="30"/>
      <c r="K6" s="31"/>
      <c r="L6" s="32"/>
      <c r="M6" s="27"/>
    </row>
    <row r="7" spans="2:13">
      <c r="B7" s="102"/>
      <c r="C7" s="103"/>
      <c r="D7" s="33">
        <v>2008</v>
      </c>
      <c r="E7" s="33">
        <v>2009</v>
      </c>
      <c r="F7" s="34" t="s">
        <v>32</v>
      </c>
      <c r="G7" s="34" t="s">
        <v>32</v>
      </c>
      <c r="H7" s="34" t="s">
        <v>33</v>
      </c>
      <c r="I7" s="97" t="s">
        <v>34</v>
      </c>
      <c r="J7" s="97"/>
      <c r="K7" s="35"/>
      <c r="L7" s="35"/>
      <c r="M7" s="2"/>
    </row>
    <row r="8" spans="2:13">
      <c r="B8" s="102"/>
      <c r="C8" s="103"/>
      <c r="D8" s="34" t="s">
        <v>3</v>
      </c>
      <c r="E8" s="34" t="s">
        <v>3</v>
      </c>
      <c r="F8" s="34" t="s">
        <v>4</v>
      </c>
      <c r="G8" s="34" t="s">
        <v>3</v>
      </c>
      <c r="H8" s="34" t="s">
        <v>5</v>
      </c>
      <c r="I8" s="98" t="s">
        <v>6</v>
      </c>
      <c r="J8" s="98"/>
      <c r="K8" s="36" t="s">
        <v>35</v>
      </c>
      <c r="L8" s="36" t="s">
        <v>36</v>
      </c>
      <c r="M8" s="37"/>
    </row>
    <row r="9" spans="2:13">
      <c r="B9" s="102"/>
      <c r="C9" s="103"/>
      <c r="D9" s="38"/>
      <c r="E9" s="38"/>
      <c r="F9" s="38"/>
      <c r="G9" s="38"/>
      <c r="H9" s="38" t="s">
        <v>37</v>
      </c>
      <c r="I9" s="99" t="s">
        <v>4</v>
      </c>
      <c r="J9" s="99"/>
      <c r="K9" s="39" t="s">
        <v>7</v>
      </c>
      <c r="L9" s="39" t="s">
        <v>7</v>
      </c>
      <c r="M9" s="37"/>
    </row>
    <row r="10" spans="2:13">
      <c r="B10" s="104"/>
      <c r="C10" s="105"/>
      <c r="D10" s="40" t="s">
        <v>8</v>
      </c>
      <c r="E10" s="40" t="s">
        <v>8</v>
      </c>
      <c r="F10" s="40" t="s">
        <v>8</v>
      </c>
      <c r="G10" s="40" t="s">
        <v>8</v>
      </c>
      <c r="H10" s="40" t="s">
        <v>8</v>
      </c>
      <c r="I10" s="41" t="s">
        <v>8</v>
      </c>
      <c r="J10" s="42" t="s">
        <v>9</v>
      </c>
      <c r="K10" s="43" t="s">
        <v>8</v>
      </c>
      <c r="L10" s="43" t="s">
        <v>8</v>
      </c>
      <c r="M10" s="44"/>
    </row>
    <row r="11" spans="2:13">
      <c r="B11" s="3"/>
      <c r="C11" s="4"/>
      <c r="D11" s="45"/>
      <c r="E11" s="45"/>
      <c r="F11" s="45"/>
      <c r="G11" s="45"/>
      <c r="H11" s="45"/>
      <c r="I11" s="46"/>
      <c r="J11" s="47"/>
      <c r="K11" s="54"/>
      <c r="L11" s="49"/>
      <c r="M11" s="5"/>
    </row>
    <row r="12" spans="2:13">
      <c r="B12" s="3"/>
      <c r="C12" s="6" t="s">
        <v>10</v>
      </c>
      <c r="D12" s="64">
        <v>134151.29999999999</v>
      </c>
      <c r="E12" s="64">
        <v>132055.6</v>
      </c>
      <c r="F12" s="64">
        <v>137907.79999999999</v>
      </c>
      <c r="G12" s="64">
        <v>137907.79999999999</v>
      </c>
      <c r="H12" s="64">
        <f>138747.4+0.1</f>
        <v>138747.5</v>
      </c>
      <c r="I12" s="65">
        <f t="shared" ref="I12:I20" si="0">H12-F12</f>
        <v>839.70000000001164</v>
      </c>
      <c r="J12" s="66">
        <f>IF(F12=0,"n/a",I12/F12)</f>
        <v>6.0888506668949237E-3</v>
      </c>
      <c r="K12" s="67">
        <v>140402</v>
      </c>
      <c r="L12" s="67">
        <v>142470</v>
      </c>
      <c r="M12" s="7"/>
    </row>
    <row r="13" spans="2:13">
      <c r="B13" s="3"/>
      <c r="C13" s="6" t="s">
        <v>11</v>
      </c>
      <c r="D13" s="64">
        <v>19953.5</v>
      </c>
      <c r="E13" s="64">
        <v>19957.5</v>
      </c>
      <c r="F13" s="64">
        <v>20078.2</v>
      </c>
      <c r="G13" s="64">
        <v>20078.2</v>
      </c>
      <c r="H13" s="64">
        <v>20043.599999999999</v>
      </c>
      <c r="I13" s="65">
        <f t="shared" ref="I13:I19" si="1">H13-F13</f>
        <v>-34.600000000002183</v>
      </c>
      <c r="J13" s="66">
        <f t="shared" ref="J13:J19" si="2">IF(F13=0,"n/a",I13/F13)</f>
        <v>-1.723262045402585E-3</v>
      </c>
      <c r="K13" s="67">
        <v>19759</v>
      </c>
      <c r="L13" s="67">
        <v>19843</v>
      </c>
      <c r="M13" s="7"/>
    </row>
    <row r="14" spans="2:13">
      <c r="B14" s="3"/>
      <c r="C14" s="6" t="s">
        <v>12</v>
      </c>
      <c r="D14" s="64">
        <v>1774.8</v>
      </c>
      <c r="E14" s="64">
        <v>1898.1</v>
      </c>
      <c r="F14" s="64">
        <v>323.2</v>
      </c>
      <c r="G14" s="64">
        <v>323.2</v>
      </c>
      <c r="H14" s="64">
        <v>323.2</v>
      </c>
      <c r="I14" s="65">
        <f t="shared" si="1"/>
        <v>0</v>
      </c>
      <c r="J14" s="66">
        <f t="shared" si="2"/>
        <v>0</v>
      </c>
      <c r="K14" s="68">
        <v>323.2</v>
      </c>
      <c r="L14" s="67">
        <v>323.2</v>
      </c>
      <c r="M14" s="7"/>
    </row>
    <row r="15" spans="2:13">
      <c r="B15" s="3"/>
      <c r="C15" s="6" t="s">
        <v>13</v>
      </c>
      <c r="D15" s="64">
        <v>20423.2</v>
      </c>
      <c r="E15" s="64">
        <v>22232.3</v>
      </c>
      <c r="F15" s="64">
        <v>22248.2</v>
      </c>
      <c r="G15" s="64">
        <v>22248.2</v>
      </c>
      <c r="H15" s="64">
        <v>22269</v>
      </c>
      <c r="I15" s="65">
        <f t="shared" si="1"/>
        <v>20.799999999999272</v>
      </c>
      <c r="J15" s="66">
        <f t="shared" si="2"/>
        <v>9.3490709360754003E-4</v>
      </c>
      <c r="K15" s="67">
        <v>22095.9</v>
      </c>
      <c r="L15" s="67">
        <v>22196.5</v>
      </c>
      <c r="M15" s="7"/>
    </row>
    <row r="16" spans="2:13">
      <c r="B16" s="3"/>
      <c r="C16" s="6" t="s">
        <v>14</v>
      </c>
      <c r="D16" s="64">
        <v>1645</v>
      </c>
      <c r="E16" s="64">
        <v>1708</v>
      </c>
      <c r="F16" s="64">
        <v>1708</v>
      </c>
      <c r="G16" s="64">
        <v>1708</v>
      </c>
      <c r="H16" s="64">
        <v>1768</v>
      </c>
      <c r="I16" s="65">
        <f t="shared" si="1"/>
        <v>60</v>
      </c>
      <c r="J16" s="66">
        <f t="shared" si="2"/>
        <v>3.5128805620608897E-2</v>
      </c>
      <c r="K16" s="68">
        <v>1768</v>
      </c>
      <c r="L16" s="67">
        <v>1768</v>
      </c>
      <c r="M16" s="7"/>
    </row>
    <row r="17" spans="2:13">
      <c r="B17" s="3"/>
      <c r="C17" s="6" t="s">
        <v>15</v>
      </c>
      <c r="D17" s="64">
        <v>696.8</v>
      </c>
      <c r="E17" s="64">
        <v>667</v>
      </c>
      <c r="F17" s="64">
        <v>736.2</v>
      </c>
      <c r="G17" s="64">
        <v>736.2</v>
      </c>
      <c r="H17" s="64">
        <v>719.2</v>
      </c>
      <c r="I17" s="65">
        <f t="shared" si="1"/>
        <v>-17</v>
      </c>
      <c r="J17" s="66">
        <f t="shared" si="2"/>
        <v>-2.309155120891062E-2</v>
      </c>
      <c r="K17" s="68">
        <v>719.2</v>
      </c>
      <c r="L17" s="67">
        <v>719.2</v>
      </c>
      <c r="M17" s="7"/>
    </row>
    <row r="18" spans="2:13">
      <c r="B18" s="3"/>
      <c r="C18" s="6" t="s">
        <v>16</v>
      </c>
      <c r="D18" s="64">
        <v>284.60000000000002</v>
      </c>
      <c r="E18" s="64">
        <v>5.8</v>
      </c>
      <c r="F18" s="64">
        <v>4</v>
      </c>
      <c r="G18" s="64">
        <v>4</v>
      </c>
      <c r="H18" s="64">
        <v>4</v>
      </c>
      <c r="I18" s="65">
        <f t="shared" si="1"/>
        <v>0</v>
      </c>
      <c r="J18" s="66">
        <f t="shared" si="2"/>
        <v>0</v>
      </c>
      <c r="K18" s="68">
        <v>3.1</v>
      </c>
      <c r="L18" s="67">
        <v>3.1</v>
      </c>
      <c r="M18" s="7"/>
    </row>
    <row r="19" spans="2:13">
      <c r="B19" s="3"/>
      <c r="C19" s="6" t="s">
        <v>17</v>
      </c>
      <c r="D19" s="64"/>
      <c r="E19" s="64"/>
      <c r="F19" s="64"/>
      <c r="G19" s="64"/>
      <c r="H19" s="64"/>
      <c r="I19" s="65">
        <f t="shared" si="1"/>
        <v>0</v>
      </c>
      <c r="J19" s="66" t="str">
        <f t="shared" si="2"/>
        <v>n/a</v>
      </c>
      <c r="K19" s="68"/>
      <c r="L19" s="67"/>
      <c r="M19" s="7"/>
    </row>
    <row r="20" spans="2:13" hidden="1">
      <c r="B20" s="3"/>
      <c r="C20" s="6" t="s">
        <v>38</v>
      </c>
      <c r="D20" s="64"/>
      <c r="E20" s="64"/>
      <c r="F20" s="64"/>
      <c r="G20" s="64"/>
      <c r="H20" s="64"/>
      <c r="I20" s="65">
        <f t="shared" si="0"/>
        <v>0</v>
      </c>
      <c r="J20" s="66" t="str">
        <f t="shared" ref="J13:J20" si="3">IF(H20=0,"n/a",I20/F20)</f>
        <v>n/a</v>
      </c>
      <c r="K20" s="68"/>
      <c r="L20" s="67"/>
      <c r="M20" s="7"/>
    </row>
    <row r="21" spans="2:13">
      <c r="B21" s="3"/>
      <c r="C21" s="4"/>
      <c r="D21" s="69"/>
      <c r="E21" s="69"/>
      <c r="F21" s="69"/>
      <c r="G21" s="69"/>
      <c r="H21" s="69"/>
      <c r="I21" s="70"/>
      <c r="J21" s="71"/>
      <c r="K21" s="72"/>
      <c r="L21" s="73"/>
      <c r="M21" s="7"/>
    </row>
    <row r="22" spans="2:13">
      <c r="B22" s="8" t="s">
        <v>18</v>
      </c>
      <c r="C22" s="9"/>
      <c r="D22" s="74">
        <f>SUM(D12:D21)</f>
        <v>178929.19999999998</v>
      </c>
      <c r="E22" s="74">
        <f>SUM(E12:E21)</f>
        <v>178524.3</v>
      </c>
      <c r="F22" s="74">
        <f>SUM(F12:F20)</f>
        <v>183005.60000000003</v>
      </c>
      <c r="G22" s="74">
        <f>SUM(G12:G20)</f>
        <v>183005.60000000003</v>
      </c>
      <c r="H22" s="74">
        <f>SUM(H12:H20)</f>
        <v>183874.50000000003</v>
      </c>
      <c r="I22" s="75">
        <f>SUM(I12:I20)</f>
        <v>868.90000000000873</v>
      </c>
      <c r="J22" s="76">
        <f>IF(F22=0,"n/a",I22/F22)</f>
        <v>4.7479421394755602E-3</v>
      </c>
      <c r="K22" s="77">
        <f>SUM(K11:K20)</f>
        <v>185070.40000000002</v>
      </c>
      <c r="L22" s="77">
        <f>SUM(L12:L20)</f>
        <v>187323.00000000003</v>
      </c>
      <c r="M22" s="10"/>
    </row>
    <row r="23" spans="2:13">
      <c r="B23" s="3"/>
      <c r="C23" s="4"/>
      <c r="D23" s="64"/>
      <c r="E23" s="64"/>
      <c r="F23" s="69"/>
      <c r="G23" s="64"/>
      <c r="H23" s="64"/>
      <c r="I23" s="65"/>
      <c r="J23" s="66"/>
      <c r="K23" s="68"/>
      <c r="L23" s="67"/>
      <c r="M23" s="7"/>
    </row>
    <row r="24" spans="2:13">
      <c r="B24" s="3"/>
      <c r="C24" s="6" t="s">
        <v>19</v>
      </c>
      <c r="D24" s="64"/>
      <c r="E24" s="64"/>
      <c r="F24" s="64"/>
      <c r="G24" s="64"/>
      <c r="H24" s="64"/>
      <c r="I24" s="65"/>
      <c r="J24" s="66"/>
      <c r="K24" s="68"/>
      <c r="L24" s="67"/>
      <c r="M24" s="7"/>
    </row>
    <row r="25" spans="2:13">
      <c r="B25" s="3"/>
      <c r="C25" s="6" t="s">
        <v>20</v>
      </c>
      <c r="D25" s="64">
        <v>5681.9</v>
      </c>
      <c r="E25" s="64">
        <v>5930.9</v>
      </c>
      <c r="F25" s="64">
        <v>5654.7</v>
      </c>
      <c r="G25" s="64">
        <v>5654.7</v>
      </c>
      <c r="H25" s="64">
        <f>5641.7+'[1]Appendix A - 2010 Rec''d Base '!O20</f>
        <v>5654.7</v>
      </c>
      <c r="I25" s="65">
        <f>H25-F25</f>
        <v>0</v>
      </c>
      <c r="J25" s="66">
        <f>IF(F25=0,"n/a",I25/F25)</f>
        <v>0</v>
      </c>
      <c r="K25" s="67">
        <f>H25+'[1]Appendix A - 2010 Rec''d Base '!P20</f>
        <v>5641.7</v>
      </c>
      <c r="L25" s="67">
        <v>5641.7</v>
      </c>
      <c r="M25" s="7"/>
    </row>
    <row r="26" spans="2:13">
      <c r="B26" s="3"/>
      <c r="C26" s="6" t="s">
        <v>21</v>
      </c>
      <c r="D26" s="64">
        <v>293.60000000000002</v>
      </c>
      <c r="E26" s="64">
        <v>239.5</v>
      </c>
      <c r="F26" s="64">
        <v>174</v>
      </c>
      <c r="G26" s="64">
        <v>174</v>
      </c>
      <c r="H26" s="64">
        <f>'[1]Appendix A - 2010 Rec''d Base '!O21</f>
        <v>44</v>
      </c>
      <c r="I26" s="65">
        <f t="shared" ref="I26:I32" si="4">H26-F26</f>
        <v>-130</v>
      </c>
      <c r="J26" s="66">
        <f t="shared" ref="J26:J32" si="5">IF(F26=0,"n/a",I26/F26)</f>
        <v>-0.74712643678160917</v>
      </c>
      <c r="K26" s="67">
        <f>H26+'[1]Appendix A - 2010 Rec''d Base '!P21</f>
        <v>0</v>
      </c>
      <c r="L26" s="67">
        <v>0</v>
      </c>
      <c r="M26" s="7"/>
    </row>
    <row r="27" spans="2:13">
      <c r="B27" s="3"/>
      <c r="C27" s="6" t="s">
        <v>22</v>
      </c>
      <c r="D27" s="64">
        <v>296.5</v>
      </c>
      <c r="E27" s="64">
        <v>136.4</v>
      </c>
      <c r="F27" s="64">
        <v>43.2</v>
      </c>
      <c r="G27" s="64">
        <v>43.2</v>
      </c>
      <c r="H27" s="64">
        <v>43.2</v>
      </c>
      <c r="I27" s="65">
        <f t="shared" si="4"/>
        <v>0</v>
      </c>
      <c r="J27" s="66">
        <f t="shared" si="5"/>
        <v>0</v>
      </c>
      <c r="K27" s="68">
        <v>43.2</v>
      </c>
      <c r="L27" s="67">
        <v>43.2</v>
      </c>
      <c r="M27" s="7"/>
    </row>
    <row r="28" spans="2:13">
      <c r="B28" s="3"/>
      <c r="C28" s="6" t="s">
        <v>23</v>
      </c>
      <c r="D28" s="64">
        <v>3832.1</v>
      </c>
      <c r="E28" s="64">
        <v>4839.1000000000004</v>
      </c>
      <c r="F28" s="64">
        <v>4325.8999999999996</v>
      </c>
      <c r="G28" s="64">
        <v>4325.8999999999996</v>
      </c>
      <c r="H28" s="64">
        <f>4287.9+'[1]Appendix A - 2010 Rec''d Base '!O23</f>
        <v>4334.8999999999996</v>
      </c>
      <c r="I28" s="65">
        <f t="shared" si="4"/>
        <v>9</v>
      </c>
      <c r="J28" s="66">
        <f t="shared" si="5"/>
        <v>2.0804919207563746E-3</v>
      </c>
      <c r="K28" s="67">
        <v>4334.8999999999996</v>
      </c>
      <c r="L28" s="67">
        <v>4387.8999999999996</v>
      </c>
      <c r="M28" s="7"/>
    </row>
    <row r="29" spans="2:13">
      <c r="B29" s="3"/>
      <c r="C29" s="6" t="s">
        <v>24</v>
      </c>
      <c r="D29" s="64">
        <v>145.1</v>
      </c>
      <c r="E29" s="64">
        <v>40</v>
      </c>
      <c r="F29" s="64">
        <v>564.79999999999995</v>
      </c>
      <c r="G29" s="64">
        <v>564.79999999999995</v>
      </c>
      <c r="H29" s="64">
        <v>564.79999999999995</v>
      </c>
      <c r="I29" s="65">
        <f t="shared" si="4"/>
        <v>0</v>
      </c>
      <c r="J29" s="66">
        <f t="shared" si="5"/>
        <v>0</v>
      </c>
      <c r="K29" s="68">
        <v>564.79999999999995</v>
      </c>
      <c r="L29" s="67">
        <v>564.79999999999995</v>
      </c>
      <c r="M29" s="7"/>
    </row>
    <row r="30" spans="2:13">
      <c r="B30" s="3"/>
      <c r="C30" s="6" t="s">
        <v>25</v>
      </c>
      <c r="D30" s="64">
        <v>8436.1</v>
      </c>
      <c r="E30" s="64">
        <v>1500</v>
      </c>
      <c r="F30" s="64">
        <v>1000</v>
      </c>
      <c r="G30" s="64">
        <v>1000</v>
      </c>
      <c r="H30" s="64">
        <f>500+'[1]Appendix A - 2010 Rec''d Base '!O22</f>
        <v>1000</v>
      </c>
      <c r="I30" s="65">
        <f t="shared" si="4"/>
        <v>0</v>
      </c>
      <c r="J30" s="66">
        <f t="shared" si="5"/>
        <v>0</v>
      </c>
      <c r="K30" s="68">
        <v>1000</v>
      </c>
      <c r="L30" s="67">
        <v>1000</v>
      </c>
      <c r="M30" s="7"/>
    </row>
    <row r="31" spans="2:13">
      <c r="B31" s="3"/>
      <c r="C31" s="6" t="s">
        <v>26</v>
      </c>
      <c r="D31" s="64"/>
      <c r="E31" s="64"/>
      <c r="F31" s="64">
        <v>2418.1999999999998</v>
      </c>
      <c r="G31" s="64">
        <v>2418.1999999999998</v>
      </c>
      <c r="H31" s="64"/>
      <c r="I31" s="65">
        <f t="shared" si="4"/>
        <v>-2418.1999999999998</v>
      </c>
      <c r="J31" s="66">
        <f t="shared" si="5"/>
        <v>-1</v>
      </c>
      <c r="K31" s="68"/>
      <c r="L31" s="67"/>
      <c r="M31" s="7"/>
    </row>
    <row r="32" spans="2:13">
      <c r="B32" s="3"/>
      <c r="C32" s="6" t="s">
        <v>27</v>
      </c>
      <c r="D32" s="64">
        <v>2759.3</v>
      </c>
      <c r="E32" s="64">
        <v>1985.4</v>
      </c>
      <c r="F32" s="64">
        <v>1725.2</v>
      </c>
      <c r="G32" s="64">
        <v>1725.2</v>
      </c>
      <c r="H32" s="64">
        <f>1725.2+'[1]Appendix A - 2010 Rec''d Base '!O24</f>
        <v>1791.2</v>
      </c>
      <c r="I32" s="65">
        <f t="shared" si="4"/>
        <v>66</v>
      </c>
      <c r="J32" s="66">
        <f t="shared" si="5"/>
        <v>3.8256434036633431E-2</v>
      </c>
      <c r="K32" s="67">
        <v>1791.2</v>
      </c>
      <c r="L32" s="67">
        <f>K32</f>
        <v>1791.2</v>
      </c>
      <c r="M32" s="7"/>
    </row>
    <row r="33" spans="2:13" hidden="1">
      <c r="B33" s="3"/>
      <c r="C33" s="6" t="s">
        <v>38</v>
      </c>
      <c r="D33" s="64"/>
      <c r="E33" s="64"/>
      <c r="F33" s="64"/>
      <c r="G33" s="64"/>
      <c r="H33" s="64"/>
      <c r="I33" s="65">
        <f t="shared" ref="I24:I33" si="6">H33-F33</f>
        <v>0</v>
      </c>
      <c r="J33" s="66" t="str">
        <f t="shared" ref="J25:J33" si="7">IF(H33=0,"n/a",I33/F33)</f>
        <v>n/a</v>
      </c>
      <c r="K33" s="68"/>
      <c r="L33" s="67"/>
      <c r="M33" s="7"/>
    </row>
    <row r="34" spans="2:13">
      <c r="B34" s="3"/>
      <c r="C34" s="4"/>
      <c r="D34" s="69"/>
      <c r="E34" s="69"/>
      <c r="F34" s="69"/>
      <c r="G34" s="69"/>
      <c r="H34" s="69"/>
      <c r="I34" s="78" t="s">
        <v>28</v>
      </c>
      <c r="J34" s="79"/>
      <c r="K34" s="72"/>
      <c r="L34" s="73"/>
      <c r="M34" s="7"/>
    </row>
    <row r="35" spans="2:13">
      <c r="B35" s="8" t="s">
        <v>29</v>
      </c>
      <c r="C35" s="9"/>
      <c r="D35" s="74">
        <f>SUM(D24:D34)</f>
        <v>21444.600000000002</v>
      </c>
      <c r="E35" s="74">
        <f>SUM(E24:E34)</f>
        <v>14671.3</v>
      </c>
      <c r="F35" s="74">
        <f>SUM(F24:F33)</f>
        <v>15906</v>
      </c>
      <c r="G35" s="74">
        <f>SUM(G24:G33)</f>
        <v>15906</v>
      </c>
      <c r="H35" s="74">
        <f>SUM(H24:H33)</f>
        <v>13432.8</v>
      </c>
      <c r="I35" s="80">
        <f>SUM(I24:I33)</f>
        <v>-2473.1999999999998</v>
      </c>
      <c r="J35" s="81">
        <f>IF(F35=0,"n/a",I35/F35)</f>
        <v>-0.15548849490758204</v>
      </c>
      <c r="K35" s="82">
        <f>SUM(K24:K33)</f>
        <v>13375.8</v>
      </c>
      <c r="L35" s="77">
        <f>SUM(L24:L33)</f>
        <v>13428.8</v>
      </c>
      <c r="M35" s="10"/>
    </row>
    <row r="36" spans="2:13">
      <c r="B36" s="3"/>
      <c r="C36" s="4"/>
      <c r="D36" s="64"/>
      <c r="E36" s="64"/>
      <c r="F36" s="64"/>
      <c r="G36" s="64"/>
      <c r="H36" s="64"/>
      <c r="I36" s="65"/>
      <c r="J36" s="66"/>
      <c r="K36" s="68"/>
      <c r="L36" s="67"/>
      <c r="M36" s="7"/>
    </row>
    <row r="37" spans="2:13">
      <c r="B37" s="3" t="s">
        <v>30</v>
      </c>
      <c r="C37" s="4"/>
      <c r="D37" s="64">
        <f t="shared" ref="D37:L37" si="8">D22-D35</f>
        <v>157484.59999999998</v>
      </c>
      <c r="E37" s="64">
        <f t="shared" si="8"/>
        <v>163853</v>
      </c>
      <c r="F37" s="64">
        <f t="shared" si="8"/>
        <v>167099.60000000003</v>
      </c>
      <c r="G37" s="83">
        <f t="shared" si="8"/>
        <v>167099.60000000003</v>
      </c>
      <c r="H37" s="83">
        <f t="shared" si="8"/>
        <v>170441.70000000004</v>
      </c>
      <c r="I37" s="84">
        <f>I22-I35</f>
        <v>3342.1000000000085</v>
      </c>
      <c r="J37" s="66">
        <f>IF(F37=0,"n/a",I37/F37)</f>
        <v>2.0000646321116314E-2</v>
      </c>
      <c r="K37" s="67">
        <f t="shared" si="8"/>
        <v>171694.60000000003</v>
      </c>
      <c r="L37" s="67">
        <f t="shared" si="8"/>
        <v>173894.20000000004</v>
      </c>
      <c r="M37" s="7"/>
    </row>
    <row r="38" spans="2:13">
      <c r="B38" s="11"/>
      <c r="C38" s="12"/>
      <c r="D38" s="85"/>
      <c r="E38" s="85"/>
      <c r="F38" s="85"/>
      <c r="G38" s="85"/>
      <c r="H38" s="85"/>
      <c r="I38" s="86"/>
      <c r="J38" s="87"/>
      <c r="K38" s="88"/>
      <c r="L38" s="89"/>
      <c r="M38" s="13"/>
    </row>
    <row r="39" spans="2:13" ht="13.5" thickBot="1">
      <c r="B39" s="18"/>
      <c r="C39" s="14"/>
      <c r="D39" s="55"/>
      <c r="E39" s="55"/>
      <c r="F39" s="55"/>
      <c r="G39" s="55"/>
      <c r="H39" s="55"/>
      <c r="I39" s="56"/>
      <c r="J39" s="90"/>
      <c r="K39" s="57"/>
      <c r="L39" s="58"/>
      <c r="M39" s="7"/>
    </row>
    <row r="40" spans="2:13">
      <c r="B40" s="15"/>
      <c r="C40" s="16"/>
      <c r="D40" s="50"/>
      <c r="E40" s="50"/>
      <c r="F40" s="50"/>
      <c r="G40" s="50"/>
      <c r="H40" s="50"/>
      <c r="I40" s="51"/>
      <c r="J40" s="52"/>
      <c r="K40" s="48"/>
      <c r="L40" s="53"/>
      <c r="M40" s="7"/>
    </row>
    <row r="41" spans="2:13">
      <c r="B41" s="8" t="s">
        <v>31</v>
      </c>
      <c r="C41" s="17"/>
      <c r="D41" s="59">
        <v>1826.2</v>
      </c>
      <c r="E41" s="59">
        <v>1832.6</v>
      </c>
      <c r="F41" s="59">
        <v>1830.6</v>
      </c>
      <c r="G41" s="59">
        <v>1830.6</v>
      </c>
      <c r="H41" s="59">
        <v>1824.9</v>
      </c>
      <c r="I41" s="91">
        <f>H41-F41</f>
        <v>-5.6999999999998181</v>
      </c>
      <c r="J41" s="92">
        <f>IF(F41=0,"n/a",I41/F41)</f>
        <v>-3.1137332022286783E-3</v>
      </c>
      <c r="K41" s="48">
        <f>H41-6.5</f>
        <v>1818.4</v>
      </c>
      <c r="L41" s="53">
        <f>K41+13.7</f>
        <v>1832.1000000000001</v>
      </c>
      <c r="M41" s="7"/>
    </row>
    <row r="42" spans="2:13" ht="13.5" thickBot="1">
      <c r="B42" s="18"/>
      <c r="C42" s="19"/>
      <c r="D42" s="55"/>
      <c r="E42" s="55"/>
      <c r="F42" s="55"/>
      <c r="G42" s="55"/>
      <c r="H42" s="55"/>
      <c r="I42" s="60"/>
      <c r="J42" s="61"/>
      <c r="K42" s="57"/>
      <c r="L42" s="58"/>
      <c r="M42" s="7"/>
    </row>
    <row r="43" spans="2:13">
      <c r="J43" s="62"/>
      <c r="K43" s="62"/>
      <c r="L43" s="62"/>
    </row>
  </sheetData>
  <mergeCells count="8">
    <mergeCell ref="B1:L1"/>
    <mergeCell ref="B2:L2"/>
    <mergeCell ref="B3:L3"/>
    <mergeCell ref="B4:L4"/>
    <mergeCell ref="B6:C10"/>
    <mergeCell ref="I7:J7"/>
    <mergeCell ref="I8:J8"/>
    <mergeCell ref="I9:J9"/>
  </mergeCells>
  <pageMargins left="0.7" right="0.7" top="0.75" bottom="0.75" header="0.3" footer="0.3"/>
  <pageSetup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TPL</vt:lpstr>
      <vt:lpstr>TPL!Print_Area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Lam</dc:creator>
  <cp:lastModifiedBy>shirji</cp:lastModifiedBy>
  <cp:lastPrinted>2011-06-21T16:40:30Z</cp:lastPrinted>
  <dcterms:created xsi:type="dcterms:W3CDTF">2011-06-08T13:50:38Z</dcterms:created>
  <dcterms:modified xsi:type="dcterms:W3CDTF">2011-06-21T16:45:58Z</dcterms:modified>
</cp:coreProperties>
</file>